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180" windowWidth="10410" windowHeight="8445" firstSheet="1" activeTab="1"/>
  </bookViews>
  <sheets>
    <sheet name="ต.ค.56" sheetId="1" r:id="rId1"/>
    <sheet name="ก.ค." sheetId="2" r:id="rId2"/>
  </sheets>
  <definedNames/>
  <calcPr fullCalcOnLoad="1"/>
</workbook>
</file>

<file path=xl/sharedStrings.xml><?xml version="1.0" encoding="utf-8"?>
<sst xmlns="http://schemas.openxmlformats.org/spreadsheetml/2006/main" count="230" uniqueCount="139">
  <si>
    <t>งบทดลอง</t>
  </si>
  <si>
    <t>ชื่อบัญชี</t>
  </si>
  <si>
    <t>รหัสบัญชี</t>
  </si>
  <si>
    <t>เดบิต</t>
  </si>
  <si>
    <t>เครดิต</t>
  </si>
  <si>
    <t>-</t>
  </si>
  <si>
    <t>รายจ่ายตามงบประมาณ - เงินเดือน</t>
  </si>
  <si>
    <t xml:space="preserve">                                    - ค่าจ้างประจำ</t>
  </si>
  <si>
    <t xml:space="preserve">                                    - ค่าจ้างชั่วคราว</t>
  </si>
  <si>
    <t xml:space="preserve">                                   - ค่าตอบแทน</t>
  </si>
  <si>
    <t xml:space="preserve">                                   - ค่าใช้สอย</t>
  </si>
  <si>
    <t xml:space="preserve">                                   - ค่าสาธารณูปโภค</t>
  </si>
  <si>
    <t>บัญชีเงินสะสม</t>
  </si>
  <si>
    <t>บัญชีทุนสำรองเงินสะสม</t>
  </si>
  <si>
    <t>บัญชีเงินรายรับ</t>
  </si>
  <si>
    <t xml:space="preserve">          หัวหน้าส่วนการคลัง                  ปลัดองค์การบริหารส่วนตำบล</t>
  </si>
  <si>
    <t>องค์การบริหารส่วนตำบลงิ้วราย</t>
  </si>
  <si>
    <t>บัญชีเงินฝากกรุงไทย (ออมทรัพย์) เลขที่ 733-1-10188-9</t>
  </si>
  <si>
    <t>022</t>
  </si>
  <si>
    <t>บัญชีเงินฝาก ธกส. (ออมทรัพย์) เลขที่ 324-2-13896-8</t>
  </si>
  <si>
    <t>บัญชีเงินฝาก ธกส. (ออมทรัพย์) เลขที่ 324-2-16621-6</t>
  </si>
  <si>
    <t>บัญชีเงินฝาก ธกส. (ประจำ) เลขที่ 324-4-11903-3</t>
  </si>
  <si>
    <t>023</t>
  </si>
  <si>
    <t>700</t>
  </si>
  <si>
    <t>703</t>
  </si>
  <si>
    <t>821</t>
  </si>
  <si>
    <t>900</t>
  </si>
  <si>
    <t xml:space="preserve">บัญชีเงินรับฝาก  </t>
  </si>
  <si>
    <t>(นายเชาว์  ปานกลิ่นพุฒ)</t>
  </si>
  <si>
    <t>นายกองค์การบริหารส่วนตำบลงิ้วราย</t>
  </si>
  <si>
    <t>100</t>
  </si>
  <si>
    <t>120</t>
  </si>
  <si>
    <t>130</t>
  </si>
  <si>
    <t>200</t>
  </si>
  <si>
    <t>300</t>
  </si>
  <si>
    <t xml:space="preserve">                ผู้จัดทำ                                    ตรวจสอบถูกต้องแล้ว</t>
  </si>
  <si>
    <t xml:space="preserve">   ทราบ</t>
  </si>
  <si>
    <t>250</t>
  </si>
  <si>
    <t>000</t>
  </si>
  <si>
    <t xml:space="preserve">                                   - งบกลาง</t>
  </si>
  <si>
    <t>(นางสาวจารุวรรณ  ถิรนันทนากร)            (นางณัฐณิชา  อนุกูลเวช)</t>
  </si>
  <si>
    <t>47</t>
  </si>
  <si>
    <t>10</t>
  </si>
  <si>
    <t>76</t>
  </si>
  <si>
    <t>44</t>
  </si>
  <si>
    <t>24</t>
  </si>
  <si>
    <t>09</t>
  </si>
  <si>
    <t>43</t>
  </si>
  <si>
    <t>ณ วันที่  31  ตุลาคม  2555</t>
  </si>
  <si>
    <t>53</t>
  </si>
  <si>
    <t>68</t>
  </si>
  <si>
    <t>55</t>
  </si>
  <si>
    <t>ลูกหนี้เงินยืมเงินสะสม</t>
  </si>
  <si>
    <t>37</t>
  </si>
  <si>
    <t>57</t>
  </si>
  <si>
    <t>รวม</t>
  </si>
  <si>
    <t>เดือนนี้</t>
  </si>
  <si>
    <t>*จะต้องตรงกับรายงานรับ-จ่ายเงินสด</t>
  </si>
  <si>
    <t>เดือนที่แล้ว</t>
  </si>
  <si>
    <t>รวมรายจ่าย</t>
  </si>
  <si>
    <t>เศษ</t>
  </si>
  <si>
    <t>รวมสุทธิ</t>
  </si>
  <si>
    <t>ค่าปรับ(ใบผ่านมาตรฐาน 2/56)</t>
  </si>
  <si>
    <t>รายรับ (ใบผ่านมาตรฐาน 1/56)</t>
  </si>
  <si>
    <t>****รายรับในใบผ่านมาตรฐานที่1+2=ใบผ่านที่ 3*******</t>
  </si>
  <si>
    <t>งบกลางคงเหลือ</t>
  </si>
  <si>
    <t>42+75=117</t>
  </si>
  <si>
    <t>บวก</t>
  </si>
  <si>
    <t>ลบ</t>
  </si>
  <si>
    <t>****</t>
  </si>
  <si>
    <t>เบี้ยยังชีพเหลือ</t>
  </si>
  <si>
    <t>58</t>
  </si>
  <si>
    <t xml:space="preserve">           (นางณัฐณิชา  อนุกูลเวช)</t>
  </si>
  <si>
    <t xml:space="preserve">    ทราบ</t>
  </si>
  <si>
    <t>ณ วันที่ 31 ตุลาคม 2556</t>
  </si>
  <si>
    <t>54</t>
  </si>
  <si>
    <t>15</t>
  </si>
  <si>
    <t>110201</t>
  </si>
  <si>
    <t>110202</t>
  </si>
  <si>
    <t>110602</t>
  </si>
  <si>
    <t>รายจ่ายค้างจ่าย</t>
  </si>
  <si>
    <t>210400</t>
  </si>
  <si>
    <t>230100</t>
  </si>
  <si>
    <t>เงินสะสม</t>
  </si>
  <si>
    <t>310000</t>
  </si>
  <si>
    <t>เงินทุนสำรองเงินสะสม</t>
  </si>
  <si>
    <t>320000</t>
  </si>
  <si>
    <t>เงินรายรับ</t>
  </si>
  <si>
    <t>400000</t>
  </si>
  <si>
    <t>งบกลาง</t>
  </si>
  <si>
    <t>511000</t>
  </si>
  <si>
    <t>521000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</si>
  <si>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</si>
  <si>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</si>
  <si>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</si>
  <si>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</si>
  <si>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</si>
  <si>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</si>
  <si>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</si>
  <si>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</si>
  <si>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</si>
  <si>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</si>
  <si>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</si>
  <si>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</si>
  <si>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</si>
  <si>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</si>
  <si>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</si>
  <si>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ลูกหนี้-ภาษีโรงเรือนและที่ดิน</t>
  </si>
  <si>
    <t>110601</t>
  </si>
  <si>
    <t>ลูกหนี้-ภาษีบำรุงท้องที่</t>
  </si>
  <si>
    <t>ลูกหนี้-ภาษีป้าย</t>
  </si>
  <si>
    <t>110603</t>
  </si>
  <si>
    <t>110604</t>
  </si>
  <si>
    <t>ลูกหนี้อื่นๆ - ค่าธรรมเนียมเก็บและขนขยะมูลฝอย</t>
  </si>
  <si>
    <t>เงินรับฝาก (หมายเหตุ 2)</t>
  </si>
  <si>
    <t>ลูกหนี้อื่นๆ - รายได้จากสาธารณูปโภคและพานิชย์(จากการจำหน่ายน้ำ)</t>
  </si>
  <si>
    <t>เงินเดือน(ฝ่ายการเมือง)</t>
  </si>
  <si>
    <t xml:space="preserve">เงินเดือน(ฝ่ายประจำ) </t>
  </si>
  <si>
    <t>33</t>
  </si>
  <si>
    <t>*เก็บยอดจากบัญชีแยกประเภท*</t>
  </si>
  <si>
    <t>110606</t>
  </si>
  <si>
    <t xml:space="preserve">  (นางสาวอรัญญา  แก้วศรี)               (นางอารีรัตน์   จันทร์แสง)   </t>
  </si>
  <si>
    <t xml:space="preserve">   นักวิชาการเงินและบัญชี                    ผู้อำนวยการกองคลัง</t>
  </si>
  <si>
    <t xml:space="preserve">     ปลัดองค์การบริหารส่วนตำบลงิ้วราย</t>
  </si>
  <si>
    <t xml:space="preserve">                       ปฎิบัติหน้าที่นายก อบต.งิ้วราย</t>
  </si>
  <si>
    <t xml:space="preserve">             ผู้จัดทำ                             ตรวจสอบถูกต้องแล้ว</t>
  </si>
  <si>
    <r>
      <t>ลูกหนี้อื่นๆ - รายได้จากสาธารณูปโภคและพานิชย์</t>
    </r>
    <r>
      <rPr>
        <sz val="10"/>
        <rFont val="TH SarabunPSK"/>
        <family val="2"/>
      </rPr>
      <t>(จากการจำหน่ายน้ำ)</t>
    </r>
  </si>
  <si>
    <r>
      <t xml:space="preserve">ลูกหนี้เงินยืมเงินสะสม </t>
    </r>
    <r>
      <rPr>
        <sz val="12"/>
        <rFont val="TH SarabunPSK"/>
        <family val="2"/>
      </rPr>
      <t>(เบี้ยยังชีพคนชรา349,400.- พิการ 24,500)</t>
    </r>
  </si>
  <si>
    <t>เงินอุดหนุนเฉพาะกิจ - เบี้ยยังชีพคนชรา</t>
  </si>
  <si>
    <t xml:space="preserve">                        - เบี้ยยังชีพคนพิการ</t>
  </si>
  <si>
    <t>441000</t>
  </si>
  <si>
    <t>เงินเดือน(ฝ่ายประจำ)     - เงินเดือน</t>
  </si>
  <si>
    <t xml:space="preserve">                            - ค่าจ้างประจำ</t>
  </si>
  <si>
    <t xml:space="preserve">                            - ค่าจ้างชั่วคราว</t>
  </si>
  <si>
    <t xml:space="preserve">              ผู้จัดทำ                                ตรวจสอบถูกต้องแล้ว</t>
  </si>
  <si>
    <t xml:space="preserve">                 ทราบ</t>
  </si>
  <si>
    <t xml:space="preserve">       ผู้อำนวยการกองคลัง                ปลัดองค์การบริหารส่วนตำบลงิ้วราย</t>
  </si>
  <si>
    <t xml:space="preserve">    (นางอารีรัตน์   จันทร์แสง)                   (นางณัฐณิชา  อนุกูลเวช)                                  (นายสมัชชา  ทองสิมา)</t>
  </si>
  <si>
    <t>ณ วันที่ 31 กรกฎาคม 2557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</si>
</sst>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0000000000000000000"/>
    <numFmt numFmtId="201" formatCode="_-* #,##0.0_-;\-* #,##0.0_-;_-* &quot;-&quot;??_-;_-@_-"/>
    <numFmt numFmtId="202" formatCode="_-* #,##0.000_-;\-* #,##0.000_-;_-* &quot;-&quot;??_-;_-@_-"/>
    <numFmt numFmtId="203" formatCode="_-* #,##0.0000_-;\-* #,##0.0000_-;_-* &quot;-&quot;??_-;_-@_-"/>
    <numFmt numFmtId="204" formatCode="#,##0_ ;\-#,##0\ "/>
    <numFmt numFmtId="205" formatCode="#,##0;[Red]#,##0"/>
  </numFmts>
  <fonts count="53">
    <font>
      <sz val="10"/>
      <name val="Arial"/>
      <family val="0"/>
    </font>
    <font>
      <sz val="8"/>
      <name val="Arial"/>
      <family val="2"/>
    </font>
    <font>
      <b/>
      <sz val="18"/>
      <name val="Cordia New"/>
      <family val="2"/>
    </font>
    <font>
      <sz val="16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36"/>
      <name val="TH SarabunPSK"/>
      <family val="2"/>
    </font>
    <font>
      <sz val="16"/>
      <color indexed="10"/>
      <name val="TH SarabunPSK"/>
      <family val="2"/>
    </font>
    <font>
      <sz val="16"/>
      <color indexed="4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7030A0"/>
      <name val="TH SarabunPSK"/>
      <family val="2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99" fontId="3" fillId="0" borderId="12" xfId="33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99" fontId="3" fillId="0" borderId="13" xfId="33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9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199" fontId="3" fillId="0" borderId="14" xfId="33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199" fontId="3" fillId="0" borderId="15" xfId="33" applyNumberFormat="1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33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94" fontId="3" fillId="0" borderId="0" xfId="33" applyFont="1" applyAlignment="1">
      <alignment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9" fontId="5" fillId="0" borderId="12" xfId="33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99" fontId="5" fillId="0" borderId="0" xfId="0" applyNumberFormat="1" applyFont="1" applyAlignment="1">
      <alignment/>
    </xf>
    <xf numFmtId="194" fontId="5" fillId="0" borderId="0" xfId="33" applyFont="1" applyAlignment="1">
      <alignment/>
    </xf>
    <xf numFmtId="194" fontId="49" fillId="0" borderId="0" xfId="33" applyFont="1" applyAlignment="1">
      <alignment/>
    </xf>
    <xf numFmtId="194" fontId="50" fillId="0" borderId="0" xfId="33" applyFont="1" applyAlignment="1">
      <alignment/>
    </xf>
    <xf numFmtId="194" fontId="50" fillId="0" borderId="0" xfId="0" applyNumberFormat="1" applyFont="1" applyAlignment="1">
      <alignment/>
    </xf>
    <xf numFmtId="194" fontId="5" fillId="0" borderId="17" xfId="33" applyFont="1" applyBorder="1" applyAlignment="1">
      <alignment/>
    </xf>
    <xf numFmtId="194" fontId="50" fillId="0" borderId="17" xfId="33" applyFont="1" applyBorder="1" applyAlignment="1">
      <alignment/>
    </xf>
    <xf numFmtId="194" fontId="5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194" fontId="50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49" fontId="5" fillId="0" borderId="18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199" fontId="5" fillId="0" borderId="14" xfId="33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199" fontId="5" fillId="0" borderId="15" xfId="33" applyNumberFormat="1" applyFont="1" applyBorder="1" applyAlignment="1">
      <alignment/>
    </xf>
    <xf numFmtId="0" fontId="5" fillId="0" borderId="0" xfId="0" applyFont="1" applyBorder="1" applyAlignment="1">
      <alignment/>
    </xf>
    <xf numFmtId="199" fontId="5" fillId="0" borderId="0" xfId="33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94" fontId="51" fillId="0" borderId="0" xfId="33" applyFont="1" applyAlignment="1">
      <alignment/>
    </xf>
    <xf numFmtId="194" fontId="6" fillId="0" borderId="0" xfId="33" applyFont="1" applyAlignment="1">
      <alignment/>
    </xf>
    <xf numFmtId="194" fontId="51" fillId="0" borderId="20" xfId="33" applyFont="1" applyBorder="1" applyAlignment="1">
      <alignment/>
    </xf>
    <xf numFmtId="194" fontId="51" fillId="0" borderId="18" xfId="33" applyFont="1" applyBorder="1" applyAlignment="1">
      <alignment/>
    </xf>
    <xf numFmtId="194" fontId="5" fillId="0" borderId="11" xfId="33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99" fontId="52" fillId="0" borderId="0" xfId="33" applyNumberFormat="1" applyFont="1" applyAlignment="1">
      <alignment/>
    </xf>
    <xf numFmtId="194" fontId="5" fillId="0" borderId="12" xfId="33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94" fontId="5" fillId="0" borderId="12" xfId="33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204" fontId="5" fillId="0" borderId="12" xfId="33" applyNumberFormat="1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194" fontId="5" fillId="0" borderId="0" xfId="33" applyFont="1" applyBorder="1" applyAlignment="1">
      <alignment horizontal="right"/>
    </xf>
    <xf numFmtId="199" fontId="5" fillId="0" borderId="12" xfId="33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194" fontId="5" fillId="0" borderId="0" xfId="33" applyFont="1" applyBorder="1" applyAlignment="1">
      <alignment/>
    </xf>
    <xf numFmtId="0" fontId="5" fillId="0" borderId="18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194" fontId="5" fillId="0" borderId="16" xfId="33" applyFont="1" applyBorder="1" applyAlignment="1">
      <alignment horizontal="center"/>
    </xf>
    <xf numFmtId="194" fontId="52" fillId="0" borderId="0" xfId="33" applyFont="1" applyAlignment="1">
      <alignment/>
    </xf>
    <xf numFmtId="194" fontId="5" fillId="0" borderId="14" xfId="33" applyFont="1" applyBorder="1" applyAlignment="1">
      <alignment/>
    </xf>
    <xf numFmtId="194" fontId="5" fillId="0" borderId="0" xfId="33" applyFont="1" applyAlignment="1">
      <alignment horizontal="left"/>
    </xf>
    <xf numFmtId="194" fontId="5" fillId="0" borderId="0" xfId="33" applyFont="1" applyAlignment="1">
      <alignment/>
    </xf>
    <xf numFmtId="194" fontId="5" fillId="0" borderId="0" xfId="33" applyFont="1" applyAlignment="1">
      <alignment horizontal="center"/>
    </xf>
    <xf numFmtId="194" fontId="5" fillId="0" borderId="11" xfId="33" applyFont="1" applyBorder="1" applyAlignment="1">
      <alignment horizontal="center"/>
    </xf>
    <xf numFmtId="194" fontId="5" fillId="0" borderId="18" xfId="33" applyFont="1" applyBorder="1" applyAlignment="1">
      <alignment horizontal="center"/>
    </xf>
    <xf numFmtId="194" fontId="5" fillId="0" borderId="15" xfId="33" applyFont="1" applyBorder="1" applyAlignment="1">
      <alignment/>
    </xf>
    <xf numFmtId="194" fontId="5" fillId="0" borderId="0" xfId="33" applyFont="1" applyBorder="1" applyAlignment="1">
      <alignment horizontal="center"/>
    </xf>
    <xf numFmtId="194" fontId="3" fillId="0" borderId="0" xfId="33" applyFont="1" applyAlignment="1">
      <alignment horizontal="center"/>
    </xf>
    <xf numFmtId="194" fontId="52" fillId="0" borderId="12" xfId="33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94" fontId="5" fillId="0" borderId="0" xfId="33" applyFont="1" applyBorder="1" applyAlignment="1">
      <alignment horizontal="left"/>
    </xf>
    <xf numFmtId="194" fontId="5" fillId="0" borderId="0" xfId="33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5.140625" style="1" customWidth="1"/>
    <col min="2" max="2" width="10.7109375" style="1" customWidth="1"/>
    <col min="3" max="3" width="12.7109375" style="1" customWidth="1"/>
    <col min="4" max="4" width="4.7109375" style="2" customWidth="1"/>
    <col min="5" max="5" width="13.140625" style="1" customWidth="1"/>
    <col min="6" max="7" width="4.7109375" style="19" customWidth="1"/>
    <col min="8" max="8" width="19.28125" style="1" customWidth="1"/>
    <col min="9" max="11" width="21.00390625" style="1" customWidth="1"/>
    <col min="12" max="16384" width="9.140625" style="1" customWidth="1"/>
  </cols>
  <sheetData>
    <row r="1" spans="1:7" s="24" customFormat="1" ht="24.75" customHeight="1">
      <c r="A1" s="96" t="s">
        <v>16</v>
      </c>
      <c r="B1" s="96"/>
      <c r="C1" s="96"/>
      <c r="D1" s="96"/>
      <c r="E1" s="96"/>
      <c r="F1" s="96"/>
      <c r="G1" s="59"/>
    </row>
    <row r="2" spans="1:7" s="24" customFormat="1" ht="21.75" customHeight="1">
      <c r="A2" s="96" t="s">
        <v>0</v>
      </c>
      <c r="B2" s="96"/>
      <c r="C2" s="96"/>
      <c r="D2" s="96"/>
      <c r="E2" s="96"/>
      <c r="F2" s="96"/>
      <c r="G2" s="59"/>
    </row>
    <row r="3" spans="1:9" s="24" customFormat="1" ht="24" customHeight="1">
      <c r="A3" s="96" t="s">
        <v>74</v>
      </c>
      <c r="B3" s="96"/>
      <c r="C3" s="96"/>
      <c r="D3" s="96"/>
      <c r="E3" s="96"/>
      <c r="F3" s="96"/>
      <c r="G3" s="59"/>
      <c r="I3" s="39"/>
    </row>
    <row r="4" spans="4:7" s="24" customFormat="1" ht="9.75" customHeight="1">
      <c r="D4" s="25"/>
      <c r="F4" s="26"/>
      <c r="G4" s="26"/>
    </row>
    <row r="5" spans="1:12" s="24" customFormat="1" ht="24" customHeight="1">
      <c r="A5" s="27" t="s">
        <v>1</v>
      </c>
      <c r="B5" s="27" t="s">
        <v>2</v>
      </c>
      <c r="C5" s="97" t="s">
        <v>3</v>
      </c>
      <c r="D5" s="98"/>
      <c r="E5" s="97" t="s">
        <v>4</v>
      </c>
      <c r="F5" s="98"/>
      <c r="G5" s="63"/>
      <c r="I5" s="24" t="s">
        <v>58</v>
      </c>
      <c r="J5" s="24" t="s">
        <v>56</v>
      </c>
      <c r="K5" s="24" t="s">
        <v>67</v>
      </c>
      <c r="L5" s="24" t="s">
        <v>68</v>
      </c>
    </row>
    <row r="6" spans="1:13" s="24" customFormat="1" ht="23.25" customHeight="1">
      <c r="A6" s="73" t="s">
        <v>17</v>
      </c>
      <c r="B6" s="28" t="s">
        <v>77</v>
      </c>
      <c r="C6" s="29">
        <v>6458853</v>
      </c>
      <c r="D6" s="30" t="s">
        <v>75</v>
      </c>
      <c r="E6" s="29"/>
      <c r="F6" s="31"/>
      <c r="G6" s="51"/>
      <c r="H6" s="32"/>
      <c r="I6" s="33">
        <v>8305042.66</v>
      </c>
      <c r="J6" s="34">
        <f>I6+116617-2479189.29+516383.17</f>
        <v>6458853.54</v>
      </c>
      <c r="K6" s="35">
        <f>9108849.36-J6</f>
        <v>2649995.8199999994</v>
      </c>
      <c r="L6" s="35"/>
      <c r="M6" s="33">
        <v>10793932.43</v>
      </c>
    </row>
    <row r="7" spans="1:13" s="24" customFormat="1" ht="23.25" customHeight="1">
      <c r="A7" s="73" t="s">
        <v>19</v>
      </c>
      <c r="B7" s="28" t="s">
        <v>77</v>
      </c>
      <c r="C7" s="29">
        <v>336274</v>
      </c>
      <c r="D7" s="30" t="s">
        <v>43</v>
      </c>
      <c r="E7" s="29"/>
      <c r="F7" s="31"/>
      <c r="G7" s="51"/>
      <c r="H7" s="32" t="s">
        <v>69</v>
      </c>
      <c r="I7" s="33">
        <v>336274.76</v>
      </c>
      <c r="J7" s="34">
        <f>1316026.03-1021433.66+41682.39</f>
        <v>336274.76</v>
      </c>
      <c r="K7" s="35">
        <f>1316026.03-J7</f>
        <v>979751.27</v>
      </c>
      <c r="L7" s="36"/>
      <c r="M7" s="39">
        <v>5289676.9</v>
      </c>
    </row>
    <row r="8" spans="1:13" s="24" customFormat="1" ht="23.25" customHeight="1">
      <c r="A8" s="73" t="s">
        <v>20</v>
      </c>
      <c r="B8" s="28" t="s">
        <v>77</v>
      </c>
      <c r="C8" s="29">
        <v>470</v>
      </c>
      <c r="D8" s="30" t="s">
        <v>71</v>
      </c>
      <c r="E8" s="29"/>
      <c r="F8" s="31"/>
      <c r="G8" s="51"/>
      <c r="H8" s="32"/>
      <c r="I8" s="33">
        <v>470.58</v>
      </c>
      <c r="J8" s="34">
        <f>453.63+100016.95-100000</f>
        <v>470.58000000000175</v>
      </c>
      <c r="K8" s="35"/>
      <c r="L8" s="35"/>
      <c r="M8" s="39"/>
    </row>
    <row r="9" spans="1:13" s="24" customFormat="1" ht="23.25" customHeight="1">
      <c r="A9" s="73" t="s">
        <v>21</v>
      </c>
      <c r="B9" s="28" t="s">
        <v>78</v>
      </c>
      <c r="C9" s="29">
        <v>16108675</v>
      </c>
      <c r="D9" s="30" t="s">
        <v>76</v>
      </c>
      <c r="E9" s="29"/>
      <c r="F9" s="31"/>
      <c r="G9" s="51"/>
      <c r="H9" s="32"/>
      <c r="I9" s="33">
        <v>16098499.46</v>
      </c>
      <c r="J9" s="34">
        <f>16098499.46+10175.69</f>
        <v>16108675.15</v>
      </c>
      <c r="K9" s="35"/>
      <c r="L9" s="35"/>
      <c r="M9" s="39"/>
    </row>
    <row r="10" spans="1:12" s="24" customFormat="1" ht="23.25" customHeight="1" thickBot="1">
      <c r="A10" s="73" t="s">
        <v>107</v>
      </c>
      <c r="B10" s="28" t="s">
        <v>108</v>
      </c>
      <c r="C10" s="65">
        <v>9810</v>
      </c>
      <c r="D10" s="28" t="s">
        <v>5</v>
      </c>
      <c r="E10" s="80"/>
      <c r="F10" s="31"/>
      <c r="G10" s="32"/>
      <c r="H10" s="37">
        <f>SUM(I6:I9)</f>
        <v>24740287.46</v>
      </c>
      <c r="I10" s="38">
        <f>SUM(I6:I9)</f>
        <v>24740287.46</v>
      </c>
      <c r="J10" s="38">
        <f>SUM(J6:J9)</f>
        <v>22904274.03</v>
      </c>
      <c r="K10" s="35"/>
      <c r="L10" s="39">
        <f>M6+M7+M9</f>
        <v>16083609.33</v>
      </c>
    </row>
    <row r="11" spans="1:11" s="24" customFormat="1" ht="23.25" customHeight="1" thickTop="1">
      <c r="A11" s="73" t="s">
        <v>109</v>
      </c>
      <c r="B11" s="28" t="s">
        <v>79</v>
      </c>
      <c r="C11" s="65">
        <f>10426-1-713</f>
        <v>9712</v>
      </c>
      <c r="D11" s="28" t="s">
        <v>54</v>
      </c>
      <c r="E11" s="80"/>
      <c r="F11" s="31"/>
      <c r="G11" s="32"/>
      <c r="H11" s="52">
        <f>SUM(C6:C9)+2.94</f>
        <v>22904274.94</v>
      </c>
      <c r="I11" s="39"/>
      <c r="J11" s="35" t="s">
        <v>57</v>
      </c>
      <c r="K11" s="24">
        <f>3085448.45+425656.38</f>
        <v>3511104.83</v>
      </c>
    </row>
    <row r="12" spans="1:11" s="24" customFormat="1" ht="23.25" customHeight="1">
      <c r="A12" s="73" t="s">
        <v>110</v>
      </c>
      <c r="B12" s="28" t="s">
        <v>111</v>
      </c>
      <c r="C12" s="65">
        <v>200</v>
      </c>
      <c r="D12" s="66" t="s">
        <v>5</v>
      </c>
      <c r="E12" s="80"/>
      <c r="F12" s="31"/>
      <c r="G12" s="32"/>
      <c r="H12" s="33">
        <f>283300+50300+280000+52200-1400+279400+52800+278000+53200+276700+54500+275400+55100+275400+55100+274000+55800-2400</f>
        <v>2647400</v>
      </c>
      <c r="I12" s="39"/>
      <c r="K12" s="24">
        <f>3809741.99+5500</f>
        <v>3815241.99</v>
      </c>
    </row>
    <row r="13" spans="1:11" s="24" customFormat="1" ht="23.25" customHeight="1">
      <c r="A13" s="73" t="s">
        <v>115</v>
      </c>
      <c r="B13" s="28" t="s">
        <v>112</v>
      </c>
      <c r="C13" s="65">
        <f>17780-10005</f>
        <v>7775</v>
      </c>
      <c r="D13" s="66" t="s">
        <v>5</v>
      </c>
      <c r="E13" s="80"/>
      <c r="F13" s="31"/>
      <c r="G13" s="32"/>
      <c r="H13" s="33">
        <f>21500+1500+21000+2000+21000+2000+20500+2500+20500+2500+20000+2500+20000+2500+20000+2500</f>
        <v>182500</v>
      </c>
      <c r="K13" s="24">
        <f>K12-3809741.99</f>
        <v>5500</v>
      </c>
    </row>
    <row r="14" spans="1:11" s="24" customFormat="1" ht="23.25" customHeight="1" thickBot="1">
      <c r="A14" s="73" t="s">
        <v>113</v>
      </c>
      <c r="B14" s="28" t="s">
        <v>112</v>
      </c>
      <c r="C14" s="65">
        <f>1730-1010</f>
        <v>720</v>
      </c>
      <c r="D14" s="66" t="s">
        <v>5</v>
      </c>
      <c r="E14" s="80"/>
      <c r="F14" s="31"/>
      <c r="G14" s="32"/>
      <c r="H14" s="37">
        <f>H12+H13</f>
        <v>2829900</v>
      </c>
      <c r="I14" s="24">
        <f>82+52+63+77+43+57+80+20+70</f>
        <v>544</v>
      </c>
      <c r="K14" s="24">
        <f>352.43+12025+876.4+1200+475+9890+105000+8646.2+3085448.45+29150.13+13225+6415+58420+11030+435558.38+32030</f>
        <v>3809741.9899999998</v>
      </c>
    </row>
    <row r="15" spans="1:10" s="24" customFormat="1" ht="23.25" customHeight="1" thickTop="1">
      <c r="A15" s="73" t="s">
        <v>127</v>
      </c>
      <c r="B15" s="28" t="s">
        <v>120</v>
      </c>
      <c r="C15" s="65">
        <f>349400+24500</f>
        <v>373900</v>
      </c>
      <c r="D15" s="66" t="s">
        <v>5</v>
      </c>
      <c r="E15" s="80"/>
      <c r="F15" s="31"/>
      <c r="G15" s="32"/>
      <c r="H15" s="78"/>
      <c r="J15" s="24">
        <f>73+47+75+49</f>
        <v>244</v>
      </c>
    </row>
    <row r="16" spans="1:8" s="24" customFormat="1" ht="23.25" customHeight="1">
      <c r="A16" s="67" t="s">
        <v>80</v>
      </c>
      <c r="B16" s="28" t="s">
        <v>81</v>
      </c>
      <c r="C16" s="68"/>
      <c r="D16" s="69"/>
      <c r="E16" s="75">
        <v>259000</v>
      </c>
      <c r="F16" s="31" t="s">
        <v>5</v>
      </c>
      <c r="G16" s="51"/>
      <c r="H16" s="32"/>
    </row>
    <row r="17" spans="1:10" s="24" customFormat="1" ht="23.25" customHeight="1">
      <c r="A17" s="73" t="s">
        <v>114</v>
      </c>
      <c r="B17" s="70" t="s">
        <v>82</v>
      </c>
      <c r="C17" s="68"/>
      <c r="D17" s="69"/>
      <c r="E17" s="71">
        <v>290956</v>
      </c>
      <c r="F17" s="30" t="s">
        <v>46</v>
      </c>
      <c r="G17" s="51"/>
      <c r="H17" s="32"/>
      <c r="I17" s="24" t="s">
        <v>65</v>
      </c>
      <c r="J17" s="52">
        <f>SUM(C6:C9)+0.53+0.88+0.63+0.9</f>
        <v>22904274.939999998</v>
      </c>
    </row>
    <row r="18" spans="1:9" s="24" customFormat="1" ht="23.25" customHeight="1" thickBot="1">
      <c r="A18" s="72" t="s">
        <v>83</v>
      </c>
      <c r="B18" s="28" t="s">
        <v>84</v>
      </c>
      <c r="C18" s="68"/>
      <c r="D18" s="69"/>
      <c r="E18" s="71">
        <f>12334266-1221000</f>
        <v>11113266</v>
      </c>
      <c r="F18" s="30" t="s">
        <v>47</v>
      </c>
      <c r="G18" s="51"/>
      <c r="H18" s="32"/>
      <c r="I18" s="37">
        <f>11501+156167+194530.7+13990+11512+11412+11538+61832</f>
        <v>472482.7</v>
      </c>
    </row>
    <row r="19" spans="1:9" s="24" customFormat="1" ht="23.25" customHeight="1" thickTop="1">
      <c r="A19" s="73" t="s">
        <v>85</v>
      </c>
      <c r="B19" s="28" t="s">
        <v>86</v>
      </c>
      <c r="C19" s="68"/>
      <c r="D19" s="69"/>
      <c r="E19" s="71">
        <v>11861408</v>
      </c>
      <c r="F19" s="30" t="s">
        <v>53</v>
      </c>
      <c r="G19" s="51"/>
      <c r="H19" s="32"/>
      <c r="I19" s="39">
        <f>H14+I18</f>
        <v>3302382.7</v>
      </c>
    </row>
    <row r="20" spans="1:11" s="24" customFormat="1" ht="23.25" customHeight="1">
      <c r="A20" s="73" t="s">
        <v>87</v>
      </c>
      <c r="B20" s="28" t="s">
        <v>88</v>
      </c>
      <c r="C20" s="68"/>
      <c r="D20" s="69"/>
      <c r="E20" s="71">
        <v>631232</v>
      </c>
      <c r="F20" s="30" t="s">
        <v>44</v>
      </c>
      <c r="G20" s="51"/>
      <c r="H20" s="32"/>
      <c r="I20" s="40" t="s">
        <v>59</v>
      </c>
      <c r="J20" s="39"/>
      <c r="K20" s="40" t="s">
        <v>61</v>
      </c>
    </row>
    <row r="21" spans="1:11" s="24" customFormat="1" ht="23.25" customHeight="1">
      <c r="A21" s="73" t="s">
        <v>89</v>
      </c>
      <c r="B21" s="28" t="s">
        <v>90</v>
      </c>
      <c r="C21" s="75">
        <v>236502</v>
      </c>
      <c r="D21" s="69">
        <v>50</v>
      </c>
      <c r="E21" s="68"/>
      <c r="F21" s="30"/>
      <c r="G21" s="51"/>
      <c r="H21" s="32"/>
      <c r="I21" s="40"/>
      <c r="J21" s="41" t="s">
        <v>60</v>
      </c>
      <c r="K21" s="40"/>
    </row>
    <row r="22" spans="1:12" s="24" customFormat="1" ht="23.25" customHeight="1">
      <c r="A22" s="73" t="s">
        <v>116</v>
      </c>
      <c r="B22" s="28" t="s">
        <v>91</v>
      </c>
      <c r="C22" s="68">
        <v>0</v>
      </c>
      <c r="D22" s="69" t="s">
        <v>5</v>
      </c>
      <c r="E22" s="68"/>
      <c r="F22" s="31"/>
      <c r="G22" s="51"/>
      <c r="H22" s="32"/>
      <c r="I22" s="33">
        <f>SUM(C16:C27)</f>
        <v>849471</v>
      </c>
      <c r="J22" s="41"/>
      <c r="K22" s="33">
        <f>I22+J23</f>
        <v>849473.7</v>
      </c>
      <c r="L22" s="39">
        <f>2077550.99-K22</f>
        <v>1228077.29</v>
      </c>
    </row>
    <row r="23" spans="1:12" s="24" customFormat="1" ht="23.25" customHeight="1">
      <c r="A23" s="73" t="s">
        <v>117</v>
      </c>
      <c r="B23" s="28" t="s">
        <v>92</v>
      </c>
      <c r="C23" s="75">
        <f>220085+12285+129450</f>
        <v>361820</v>
      </c>
      <c r="D23" s="69" t="s">
        <v>5</v>
      </c>
      <c r="E23" s="68"/>
      <c r="F23" s="31"/>
      <c r="G23" s="51"/>
      <c r="H23" s="32"/>
      <c r="I23" s="56" t="s">
        <v>70</v>
      </c>
      <c r="J23" s="33">
        <f>0.43+0.57+0.8+0.2+0.7</f>
        <v>2.7</v>
      </c>
      <c r="K23" s="33"/>
      <c r="L23" s="39"/>
    </row>
    <row r="24" spans="1:12" s="24" customFormat="1" ht="23.25" customHeight="1">
      <c r="A24" s="73" t="s">
        <v>93</v>
      </c>
      <c r="B24" s="28" t="s">
        <v>94</v>
      </c>
      <c r="C24" s="75">
        <v>109935</v>
      </c>
      <c r="D24" s="69" t="s">
        <v>5</v>
      </c>
      <c r="E24" s="68"/>
      <c r="F24" s="31"/>
      <c r="G24" s="51"/>
      <c r="H24" s="32"/>
      <c r="I24" s="33" t="s">
        <v>66</v>
      </c>
      <c r="J24" s="54">
        <f>4003200-C28</f>
        <v>4003200</v>
      </c>
      <c r="K24" s="33"/>
      <c r="L24" s="39"/>
    </row>
    <row r="25" spans="1:12" s="24" customFormat="1" ht="23.25" customHeight="1">
      <c r="A25" s="73" t="s">
        <v>95</v>
      </c>
      <c r="B25" s="28" t="s">
        <v>96</v>
      </c>
      <c r="C25" s="75">
        <v>51362</v>
      </c>
      <c r="D25" s="69" t="s">
        <v>5</v>
      </c>
      <c r="E25" s="68"/>
      <c r="F25" s="31"/>
      <c r="G25" s="51"/>
      <c r="H25" s="32"/>
      <c r="I25" s="33"/>
      <c r="J25" s="55">
        <f>276000-C29</f>
        <v>276000</v>
      </c>
      <c r="K25" s="33"/>
      <c r="L25" s="39"/>
    </row>
    <row r="26" spans="1:12" s="24" customFormat="1" ht="23.25" customHeight="1">
      <c r="A26" s="73" t="s">
        <v>97</v>
      </c>
      <c r="B26" s="28" t="s">
        <v>98</v>
      </c>
      <c r="C26" s="75">
        <v>4920</v>
      </c>
      <c r="D26" s="69" t="s">
        <v>5</v>
      </c>
      <c r="E26" s="68"/>
      <c r="F26" s="31"/>
      <c r="G26" s="51"/>
      <c r="H26" s="32">
        <f>66+76+58+46+77+37+63+37+70</f>
        <v>530</v>
      </c>
      <c r="J26" s="33"/>
      <c r="L26" s="39">
        <f>L22+1969-2303.91-112093</f>
        <v>1115649.3800000001</v>
      </c>
    </row>
    <row r="27" spans="1:10" s="24" customFormat="1" ht="23.25" customHeight="1">
      <c r="A27" s="73" t="s">
        <v>99</v>
      </c>
      <c r="B27" s="28" t="s">
        <v>100</v>
      </c>
      <c r="C27" s="75">
        <v>84932</v>
      </c>
      <c r="D27" s="69">
        <v>23</v>
      </c>
      <c r="E27" s="68"/>
      <c r="F27" s="31"/>
      <c r="G27" s="50"/>
      <c r="H27" s="32">
        <f>73+47+9+1</f>
        <v>130</v>
      </c>
      <c r="I27" s="42" t="s">
        <v>64</v>
      </c>
      <c r="J27" s="39"/>
    </row>
    <row r="28" spans="1:12" s="24" customFormat="1" ht="23.25" customHeight="1">
      <c r="A28" s="73" t="s">
        <v>101</v>
      </c>
      <c r="B28" s="28" t="s">
        <v>102</v>
      </c>
      <c r="C28" s="68">
        <v>0</v>
      </c>
      <c r="D28" s="69" t="s">
        <v>5</v>
      </c>
      <c r="E28" s="69"/>
      <c r="F28" s="31"/>
      <c r="G28" s="50"/>
      <c r="H28" s="32">
        <f>96+13</f>
        <v>109</v>
      </c>
      <c r="I28" s="33">
        <f>205954.04</f>
        <v>205954.04</v>
      </c>
      <c r="L28" s="42"/>
    </row>
    <row r="29" spans="1:10" s="24" customFormat="1" ht="23.25" customHeight="1">
      <c r="A29" s="73" t="s">
        <v>103</v>
      </c>
      <c r="B29" s="28" t="s">
        <v>104</v>
      </c>
      <c r="C29" s="74">
        <v>0</v>
      </c>
      <c r="D29" s="69" t="s">
        <v>5</v>
      </c>
      <c r="E29" s="69"/>
      <c r="F29" s="31"/>
      <c r="G29" s="50"/>
      <c r="H29" s="32">
        <f>44+82</f>
        <v>126</v>
      </c>
      <c r="I29" s="44">
        <v>2983.5</v>
      </c>
      <c r="J29" s="24" t="s">
        <v>63</v>
      </c>
    </row>
    <row r="30" spans="1:11" s="24" customFormat="1" ht="23.25" customHeight="1" thickBot="1">
      <c r="A30" s="79" t="s">
        <v>105</v>
      </c>
      <c r="B30" s="43" t="s">
        <v>106</v>
      </c>
      <c r="C30" s="74">
        <v>0</v>
      </c>
      <c r="D30" s="69" t="s">
        <v>5</v>
      </c>
      <c r="E30" s="81"/>
      <c r="F30" s="82"/>
      <c r="G30" s="50"/>
      <c r="H30" s="32"/>
      <c r="I30" s="38">
        <f>I28+I29</f>
        <v>208937.54</v>
      </c>
      <c r="J30" s="24" t="s">
        <v>62</v>
      </c>
      <c r="K30" s="32"/>
    </row>
    <row r="31" spans="1:10" s="24" customFormat="1" ht="25.5" thickBot="1" thickTop="1">
      <c r="A31" s="76" t="s">
        <v>119</v>
      </c>
      <c r="B31" s="77"/>
      <c r="C31" s="45">
        <f>SUM(C6:C30)+3</f>
        <v>24155863</v>
      </c>
      <c r="D31" s="46" t="s">
        <v>118</v>
      </c>
      <c r="E31" s="47">
        <f>SUM(E6:E30)+1</f>
        <v>24155863</v>
      </c>
      <c r="F31" s="46" t="s">
        <v>118</v>
      </c>
      <c r="G31" s="61"/>
      <c r="H31" s="61"/>
      <c r="I31" s="53">
        <f>362+12025+139605+1200+475+9890+105000+8648+3085448.45+14260+13225+6415+17920+40500+11030+5500+9880+22+425656.38+32030</f>
        <v>3939091.83</v>
      </c>
      <c r="J31" s="24" t="s">
        <v>55</v>
      </c>
    </row>
    <row r="32" spans="1:9" s="24" customFormat="1" ht="12" customHeight="1" thickTop="1">
      <c r="A32" s="76"/>
      <c r="B32" s="77"/>
      <c r="C32" s="49"/>
      <c r="D32" s="50"/>
      <c r="E32" s="49"/>
      <c r="F32" s="51"/>
      <c r="G32" s="26"/>
      <c r="I32" s="24">
        <f>54+76+58+15+57+50+23</f>
        <v>333</v>
      </c>
    </row>
    <row r="33" spans="1:10" ht="21" customHeight="1">
      <c r="A33" s="24" t="s">
        <v>125</v>
      </c>
      <c r="B33" s="48"/>
      <c r="C33" s="49"/>
      <c r="D33" s="62" t="s">
        <v>73</v>
      </c>
      <c r="E33" s="49"/>
      <c r="F33" s="51"/>
      <c r="G33" s="57"/>
      <c r="I33" s="1">
        <f>9+43+37+44</f>
        <v>133</v>
      </c>
      <c r="J33" s="24"/>
    </row>
    <row r="34" spans="1:9" ht="42" customHeight="1">
      <c r="A34" s="24"/>
      <c r="B34" s="48"/>
      <c r="C34" s="49"/>
      <c r="D34" s="50"/>
      <c r="E34" s="49"/>
      <c r="F34" s="51"/>
      <c r="G34" s="57"/>
      <c r="I34" s="10">
        <f>E31-C31</f>
        <v>0</v>
      </c>
    </row>
    <row r="35" spans="1:7" ht="24.75" customHeight="1">
      <c r="A35" s="24" t="s">
        <v>121</v>
      </c>
      <c r="B35" s="24"/>
      <c r="C35" s="61" t="s">
        <v>72</v>
      </c>
      <c r="D35" s="61"/>
      <c r="E35" s="61"/>
      <c r="F35" s="61"/>
      <c r="G35" s="57"/>
    </row>
    <row r="36" spans="1:6" ht="24.75" customHeight="1">
      <c r="A36" s="24" t="s">
        <v>122</v>
      </c>
      <c r="B36" s="24"/>
      <c r="C36" s="60" t="s">
        <v>123</v>
      </c>
      <c r="D36" s="60"/>
      <c r="E36" s="60"/>
      <c r="F36" s="60"/>
    </row>
    <row r="37" spans="1:7" ht="24.75" customHeight="1">
      <c r="A37" s="24"/>
      <c r="B37" s="61" t="s">
        <v>124</v>
      </c>
      <c r="C37" s="61"/>
      <c r="D37" s="61"/>
      <c r="E37" s="61"/>
      <c r="F37" s="61"/>
      <c r="G37" s="64"/>
    </row>
    <row r="38" spans="1:8" ht="24" customHeight="1">
      <c r="A38" s="24"/>
      <c r="B38" s="24"/>
      <c r="C38" s="24"/>
      <c r="D38" s="25"/>
      <c r="E38" s="24"/>
      <c r="F38" s="26"/>
      <c r="G38" s="21"/>
      <c r="H38" s="10"/>
    </row>
    <row r="39" spans="1:8" ht="24" customHeight="1">
      <c r="A39" s="57" t="s">
        <v>16</v>
      </c>
      <c r="B39" s="57"/>
      <c r="C39" s="57"/>
      <c r="D39" s="57"/>
      <c r="E39" s="57"/>
      <c r="F39" s="57"/>
      <c r="G39" s="21"/>
      <c r="H39" s="10"/>
    </row>
    <row r="40" spans="1:8" ht="24" customHeight="1">
      <c r="A40" s="57" t="s">
        <v>0</v>
      </c>
      <c r="B40" s="57"/>
      <c r="C40" s="57"/>
      <c r="D40" s="57"/>
      <c r="E40" s="57"/>
      <c r="F40" s="57"/>
      <c r="G40" s="21"/>
      <c r="H40" s="10"/>
    </row>
    <row r="41" spans="1:8" ht="24" customHeight="1">
      <c r="A41" s="57" t="s">
        <v>48</v>
      </c>
      <c r="B41" s="57"/>
      <c r="C41" s="57"/>
      <c r="D41" s="57"/>
      <c r="E41" s="57"/>
      <c r="F41" s="57"/>
      <c r="G41" s="21"/>
      <c r="H41" s="10"/>
    </row>
    <row r="42" spans="7:8" ht="24" customHeight="1">
      <c r="G42" s="21"/>
      <c r="H42" s="10"/>
    </row>
    <row r="43" spans="1:8" ht="24" customHeight="1">
      <c r="A43" s="3" t="s">
        <v>1</v>
      </c>
      <c r="B43" s="4" t="s">
        <v>2</v>
      </c>
      <c r="C43" s="23" t="s">
        <v>3</v>
      </c>
      <c r="D43" s="58"/>
      <c r="E43" s="99" t="s">
        <v>4</v>
      </c>
      <c r="F43" s="100"/>
      <c r="G43" s="21"/>
      <c r="H43" s="10"/>
    </row>
    <row r="44" spans="1:8" ht="24" customHeight="1">
      <c r="A44" s="1" t="s">
        <v>17</v>
      </c>
      <c r="B44" s="5" t="s">
        <v>18</v>
      </c>
      <c r="C44" s="6">
        <v>4761763</v>
      </c>
      <c r="D44" s="7" t="s">
        <v>46</v>
      </c>
      <c r="E44" s="8"/>
      <c r="F44" s="18"/>
      <c r="G44" s="21"/>
      <c r="H44" s="10"/>
    </row>
    <row r="45" spans="1:8" ht="24" customHeight="1">
      <c r="A45" s="1" t="s">
        <v>19</v>
      </c>
      <c r="B45" s="5" t="s">
        <v>18</v>
      </c>
      <c r="C45" s="6">
        <v>9573368</v>
      </c>
      <c r="D45" s="7" t="s">
        <v>41</v>
      </c>
      <c r="E45" s="8"/>
      <c r="F45" s="18"/>
      <c r="G45" s="21"/>
      <c r="H45" s="10"/>
    </row>
    <row r="46" spans="1:8" ht="24" customHeight="1">
      <c r="A46" s="1" t="s">
        <v>20</v>
      </c>
      <c r="B46" s="5" t="s">
        <v>18</v>
      </c>
      <c r="C46" s="6">
        <v>416</v>
      </c>
      <c r="D46" s="7" t="s">
        <v>42</v>
      </c>
      <c r="E46" s="8"/>
      <c r="F46" s="18"/>
      <c r="G46" s="21"/>
      <c r="H46" s="10"/>
    </row>
    <row r="47" spans="1:8" ht="24" customHeight="1">
      <c r="A47" s="1" t="s">
        <v>21</v>
      </c>
      <c r="B47" s="5" t="s">
        <v>22</v>
      </c>
      <c r="C47" s="6">
        <v>5214507</v>
      </c>
      <c r="D47" s="7" t="s">
        <v>49</v>
      </c>
      <c r="E47" s="8"/>
      <c r="F47" s="18"/>
      <c r="G47" s="21"/>
      <c r="H47" s="10"/>
    </row>
    <row r="48" spans="1:8" ht="24" customHeight="1">
      <c r="A48" s="1" t="s">
        <v>6</v>
      </c>
      <c r="B48" s="5" t="s">
        <v>30</v>
      </c>
      <c r="C48" s="6">
        <v>306840</v>
      </c>
      <c r="D48" s="7" t="s">
        <v>5</v>
      </c>
      <c r="E48" s="8"/>
      <c r="F48" s="18"/>
      <c r="G48" s="21"/>
      <c r="H48" s="10"/>
    </row>
    <row r="49" spans="1:8" ht="24" customHeight="1">
      <c r="A49" s="1" t="s">
        <v>7</v>
      </c>
      <c r="B49" s="5" t="s">
        <v>31</v>
      </c>
      <c r="C49" s="6">
        <v>12285</v>
      </c>
      <c r="D49" s="7" t="s">
        <v>5</v>
      </c>
      <c r="E49" s="8"/>
      <c r="F49" s="18"/>
      <c r="G49" s="21"/>
      <c r="H49" s="10"/>
    </row>
    <row r="50" spans="1:8" ht="24" customHeight="1">
      <c r="A50" s="1" t="s">
        <v>8</v>
      </c>
      <c r="B50" s="5" t="s">
        <v>32</v>
      </c>
      <c r="C50" s="6">
        <v>123900</v>
      </c>
      <c r="D50" s="7" t="s">
        <v>5</v>
      </c>
      <c r="E50" s="8"/>
      <c r="F50" s="18"/>
      <c r="G50" s="21"/>
      <c r="H50" s="10"/>
    </row>
    <row r="51" spans="1:8" ht="24" customHeight="1">
      <c r="A51" s="1" t="s">
        <v>9</v>
      </c>
      <c r="B51" s="5" t="s">
        <v>33</v>
      </c>
      <c r="C51" s="6">
        <v>1600</v>
      </c>
      <c r="D51" s="7" t="s">
        <v>5</v>
      </c>
      <c r="E51" s="8"/>
      <c r="F51" s="18"/>
      <c r="G51" s="17"/>
      <c r="H51" s="10"/>
    </row>
    <row r="52" spans="1:8" ht="24" customHeight="1">
      <c r="A52" s="1" t="s">
        <v>10</v>
      </c>
      <c r="B52" s="5" t="s">
        <v>37</v>
      </c>
      <c r="C52" s="6">
        <v>14460</v>
      </c>
      <c r="D52" s="7" t="s">
        <v>5</v>
      </c>
      <c r="E52" s="8"/>
      <c r="F52" s="18"/>
      <c r="G52" s="17"/>
      <c r="H52" s="10"/>
    </row>
    <row r="53" spans="1:8" ht="24" customHeight="1">
      <c r="A53" s="1" t="s">
        <v>11</v>
      </c>
      <c r="B53" s="5" t="s">
        <v>34</v>
      </c>
      <c r="C53" s="6">
        <v>91067</v>
      </c>
      <c r="D53" s="7" t="s">
        <v>45</v>
      </c>
      <c r="E53" s="8"/>
      <c r="F53" s="18"/>
      <c r="G53" s="17"/>
      <c r="H53" s="10"/>
    </row>
    <row r="54" spans="1:8" ht="24" customHeight="1">
      <c r="A54" s="1" t="s">
        <v>39</v>
      </c>
      <c r="B54" s="5" t="s">
        <v>38</v>
      </c>
      <c r="C54" s="6">
        <v>11501</v>
      </c>
      <c r="D54" s="7" t="s">
        <v>5</v>
      </c>
      <c r="E54" s="8"/>
      <c r="F54" s="18"/>
      <c r="G54" s="21"/>
      <c r="H54" s="10"/>
    </row>
    <row r="55" spans="1:8" ht="24" customHeight="1">
      <c r="A55" s="1" t="s">
        <v>52</v>
      </c>
      <c r="B55" s="5"/>
      <c r="C55" s="6">
        <v>356600</v>
      </c>
      <c r="D55" s="7" t="s">
        <v>5</v>
      </c>
      <c r="E55" s="8"/>
      <c r="F55" s="18"/>
      <c r="G55" s="21"/>
      <c r="H55" s="10"/>
    </row>
    <row r="56" spans="1:8" ht="24" customHeight="1">
      <c r="A56" s="1" t="s">
        <v>12</v>
      </c>
      <c r="B56" s="5" t="s">
        <v>23</v>
      </c>
      <c r="C56" s="6"/>
      <c r="D56" s="9"/>
      <c r="E56" s="8">
        <v>9499500</v>
      </c>
      <c r="F56" s="18">
        <v>73</v>
      </c>
      <c r="G56" s="21"/>
      <c r="H56" s="10"/>
    </row>
    <row r="57" spans="1:8" ht="21.75" customHeight="1">
      <c r="A57" s="1" t="s">
        <v>13</v>
      </c>
      <c r="B57" s="5" t="s">
        <v>24</v>
      </c>
      <c r="C57" s="6"/>
      <c r="D57" s="9"/>
      <c r="E57" s="8">
        <v>10392637</v>
      </c>
      <c r="F57" s="7" t="s">
        <v>41</v>
      </c>
      <c r="G57" s="21"/>
      <c r="H57" s="10"/>
    </row>
    <row r="58" spans="1:8" ht="27.75" customHeight="1">
      <c r="A58" s="1" t="s">
        <v>14</v>
      </c>
      <c r="B58" s="5" t="s">
        <v>25</v>
      </c>
      <c r="C58" s="6"/>
      <c r="D58" s="7"/>
      <c r="E58" s="8">
        <v>480918</v>
      </c>
      <c r="F58" s="7" t="s">
        <v>50</v>
      </c>
      <c r="G58" s="21"/>
      <c r="H58" s="10"/>
    </row>
    <row r="59" spans="1:7" ht="21.75" customHeight="1">
      <c r="A59" s="1" t="s">
        <v>27</v>
      </c>
      <c r="B59" s="5" t="s">
        <v>26</v>
      </c>
      <c r="C59" s="6"/>
      <c r="D59" s="9"/>
      <c r="E59" s="8">
        <v>95251</v>
      </c>
      <c r="F59" s="7" t="s">
        <v>51</v>
      </c>
      <c r="G59" s="2"/>
    </row>
    <row r="60" spans="2:7" ht="21.75" customHeight="1" thickBot="1">
      <c r="B60" s="11"/>
      <c r="C60" s="12">
        <f>SUM(C44:C59)+1</f>
        <v>20468308</v>
      </c>
      <c r="D60" s="13" t="s">
        <v>47</v>
      </c>
      <c r="E60" s="14">
        <f>SUM(E56:E59)+2</f>
        <v>20468308</v>
      </c>
      <c r="F60" s="20">
        <v>43</v>
      </c>
      <c r="G60" s="2"/>
    </row>
    <row r="61" spans="2:6" ht="24.75" thickTop="1">
      <c r="B61" s="15"/>
      <c r="C61" s="16"/>
      <c r="D61" s="17"/>
      <c r="E61" s="16"/>
      <c r="F61" s="21"/>
    </row>
    <row r="62" spans="2:6" ht="24">
      <c r="B62" s="15"/>
      <c r="C62" s="16"/>
      <c r="D62" s="17"/>
      <c r="E62" s="16"/>
      <c r="F62" s="21"/>
    </row>
    <row r="63" spans="1:6" ht="24">
      <c r="A63" s="1" t="s">
        <v>35</v>
      </c>
      <c r="B63" s="15"/>
      <c r="C63" s="16"/>
      <c r="D63" s="17" t="s">
        <v>36</v>
      </c>
      <c r="E63" s="16"/>
      <c r="F63" s="21"/>
    </row>
    <row r="64" spans="2:6" ht="24">
      <c r="B64" s="15"/>
      <c r="C64" s="16"/>
      <c r="D64" s="17"/>
      <c r="E64" s="16"/>
      <c r="F64" s="21"/>
    </row>
    <row r="65" spans="1:6" s="1" customFormat="1" ht="24">
      <c r="A65" s="1" t="s">
        <v>40</v>
      </c>
      <c r="C65" s="2" t="s">
        <v>28</v>
      </c>
      <c r="D65" s="2"/>
      <c r="E65" s="2"/>
      <c r="F65" s="2"/>
    </row>
    <row r="66" spans="1:6" s="1" customFormat="1" ht="24">
      <c r="A66" s="1" t="s">
        <v>15</v>
      </c>
      <c r="C66" s="2" t="s">
        <v>29</v>
      </c>
      <c r="D66" s="2"/>
      <c r="E66" s="2"/>
      <c r="F66" s="2"/>
    </row>
  </sheetData>
  <sheetProtection/>
  <mergeCells count="6">
    <mergeCell ref="A1:F1"/>
    <mergeCell ref="A2:F2"/>
    <mergeCell ref="A3:F3"/>
    <mergeCell ref="C5:D5"/>
    <mergeCell ref="E5:F5"/>
    <mergeCell ref="E43:F43"/>
  </mergeCells>
  <printOptions/>
  <pageMargins left="0.7874015748031497" right="0.1968503937007874" top="0.59" bottom="0.2" header="0.26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5.00390625" style="1" customWidth="1"/>
    <col min="2" max="2" width="16.8515625" style="1" customWidth="1"/>
    <col min="3" max="3" width="19.57421875" style="22" customWidth="1"/>
    <col min="4" max="4" width="19.57421875" style="94" customWidth="1"/>
    <col min="5" max="16384" width="9.140625" style="1" customWidth="1"/>
  </cols>
  <sheetData>
    <row r="1" spans="1:4" s="24" customFormat="1" ht="24.75" customHeight="1">
      <c r="A1" s="96" t="s">
        <v>16</v>
      </c>
      <c r="B1" s="96"/>
      <c r="C1" s="96"/>
      <c r="D1" s="96"/>
    </row>
    <row r="2" spans="1:4" s="24" customFormat="1" ht="21.75" customHeight="1">
      <c r="A2" s="96" t="s">
        <v>0</v>
      </c>
      <c r="B2" s="96"/>
      <c r="C2" s="96"/>
      <c r="D2" s="96"/>
    </row>
    <row r="3" spans="1:4" s="24" customFormat="1" ht="24" customHeight="1">
      <c r="A3" s="96" t="s">
        <v>138</v>
      </c>
      <c r="B3" s="96"/>
      <c r="C3" s="96"/>
      <c r="D3" s="96"/>
    </row>
    <row r="4" spans="3:4" s="24" customFormat="1" ht="9.75" customHeight="1">
      <c r="C4" s="33"/>
      <c r="D4" s="89"/>
    </row>
    <row r="5" spans="1:4" s="24" customFormat="1" ht="24" customHeight="1">
      <c r="A5" s="27" t="s">
        <v>1</v>
      </c>
      <c r="B5" s="27" t="s">
        <v>2</v>
      </c>
      <c r="C5" s="84" t="s">
        <v>3</v>
      </c>
      <c r="D5" s="90" t="s">
        <v>4</v>
      </c>
    </row>
    <row r="6" spans="1:4" s="24" customFormat="1" ht="24" customHeight="1">
      <c r="A6" s="73" t="s">
        <v>17</v>
      </c>
      <c r="B6" s="28" t="s">
        <v>77</v>
      </c>
      <c r="C6" s="83">
        <f>10703247.71+134198-1659050.03+3895282.59</f>
        <v>13073678.270000001</v>
      </c>
      <c r="D6" s="83"/>
    </row>
    <row r="7" spans="1:4" s="24" customFormat="1" ht="24" customHeight="1">
      <c r="A7" s="73" t="s">
        <v>19</v>
      </c>
      <c r="B7" s="28" t="s">
        <v>77</v>
      </c>
      <c r="C7" s="83">
        <f>337329.72</f>
        <v>337329.72</v>
      </c>
      <c r="D7" s="83"/>
    </row>
    <row r="8" spans="1:4" s="24" customFormat="1" ht="24" customHeight="1">
      <c r="A8" s="73" t="s">
        <v>20</v>
      </c>
      <c r="B8" s="28" t="s">
        <v>77</v>
      </c>
      <c r="C8" s="83">
        <f>470.58+100000-100000+56.7</f>
        <v>527.2800000000018</v>
      </c>
      <c r="D8" s="83"/>
    </row>
    <row r="9" spans="1:4" s="24" customFormat="1" ht="24" customHeight="1">
      <c r="A9" s="73" t="s">
        <v>21</v>
      </c>
      <c r="B9" s="28" t="s">
        <v>78</v>
      </c>
      <c r="C9" s="83">
        <f>16322740.3+7598.19</f>
        <v>16330338.49</v>
      </c>
      <c r="D9" s="83"/>
    </row>
    <row r="10" spans="1:4" s="24" customFormat="1" ht="24" customHeight="1">
      <c r="A10" s="73" t="s">
        <v>107</v>
      </c>
      <c r="B10" s="28" t="s">
        <v>108</v>
      </c>
      <c r="C10" s="85">
        <v>9810</v>
      </c>
      <c r="D10" s="66"/>
    </row>
    <row r="11" spans="1:4" s="24" customFormat="1" ht="24" customHeight="1">
      <c r="A11" s="73" t="s">
        <v>109</v>
      </c>
      <c r="B11" s="28" t="s">
        <v>79</v>
      </c>
      <c r="C11" s="85">
        <f>10426.35-713.78-8.9-15.13-26.7-194.02</f>
        <v>9467.82</v>
      </c>
      <c r="D11" s="66"/>
    </row>
    <row r="12" spans="1:4" s="24" customFormat="1" ht="24" customHeight="1">
      <c r="A12" s="73" t="s">
        <v>110</v>
      </c>
      <c r="B12" s="28" t="s">
        <v>111</v>
      </c>
      <c r="C12" s="85">
        <v>200</v>
      </c>
      <c r="D12" s="66"/>
    </row>
    <row r="13" spans="1:4" s="24" customFormat="1" ht="24" customHeight="1">
      <c r="A13" s="73" t="s">
        <v>126</v>
      </c>
      <c r="B13" s="28" t="s">
        <v>112</v>
      </c>
      <c r="C13" s="85">
        <f>17780-10005-535-5650</f>
        <v>1590</v>
      </c>
      <c r="D13" s="66"/>
    </row>
    <row r="14" spans="1:4" s="24" customFormat="1" ht="24" customHeight="1">
      <c r="A14" s="73" t="s">
        <v>113</v>
      </c>
      <c r="B14" s="28" t="s">
        <v>112</v>
      </c>
      <c r="C14" s="85">
        <f>1730-1010-300-60-120-180-60</f>
        <v>0</v>
      </c>
      <c r="D14" s="66"/>
    </row>
    <row r="15" spans="1:4" s="24" customFormat="1" ht="24" customHeight="1">
      <c r="A15" s="73" t="s">
        <v>114</v>
      </c>
      <c r="B15" s="70" t="s">
        <v>82</v>
      </c>
      <c r="C15" s="68"/>
      <c r="D15" s="95">
        <v>373981.39</v>
      </c>
    </row>
    <row r="16" spans="1:4" s="24" customFormat="1" ht="24" customHeight="1">
      <c r="A16" s="72" t="s">
        <v>83</v>
      </c>
      <c r="B16" s="28" t="s">
        <v>84</v>
      </c>
      <c r="C16" s="68"/>
      <c r="D16" s="68">
        <f>12334266.43-1221000-739000+50-331187+16.02+30-250695</f>
        <v>9792480.45</v>
      </c>
    </row>
    <row r="17" spans="1:4" s="24" customFormat="1" ht="24" customHeight="1">
      <c r="A17" s="73" t="s">
        <v>85</v>
      </c>
      <c r="B17" s="28" t="s">
        <v>86</v>
      </c>
      <c r="C17" s="68"/>
      <c r="D17" s="68">
        <f>11861408.37</f>
        <v>11861408.37</v>
      </c>
    </row>
    <row r="18" spans="1:4" s="24" customFormat="1" ht="24" customHeight="1">
      <c r="A18" s="73" t="s">
        <v>87</v>
      </c>
      <c r="B18" s="28" t="s">
        <v>88</v>
      </c>
      <c r="C18" s="68"/>
      <c r="D18" s="68">
        <f>631232.44+180598.12+10906885.34+266072.18+5735405.1+443213.99+1664039.2+220562.15+217337.12+13542+4035717.76</f>
        <v>24314605.4</v>
      </c>
    </row>
    <row r="19" spans="1:4" s="24" customFormat="1" ht="24" customHeight="1">
      <c r="A19" s="73" t="s">
        <v>128</v>
      </c>
      <c r="B19" s="28" t="s">
        <v>130</v>
      </c>
      <c r="C19" s="85">
        <f>(349400+347400+346200)-600+344800-800+343300+342700-600+342700+342700+338900+337000</f>
        <v>3433100</v>
      </c>
      <c r="D19" s="66"/>
    </row>
    <row r="20" spans="1:4" s="24" customFormat="1" ht="24" customHeight="1">
      <c r="A20" s="73" t="s">
        <v>129</v>
      </c>
      <c r="B20" s="28" t="s">
        <v>130</v>
      </c>
      <c r="C20" s="68">
        <f>(24500*3)+24000-500+24000+24000+24000+24000+23500+23500</f>
        <v>240000</v>
      </c>
      <c r="D20" s="68"/>
    </row>
    <row r="21" spans="1:4" s="24" customFormat="1" ht="24" customHeight="1">
      <c r="A21" s="73" t="s">
        <v>89</v>
      </c>
      <c r="B21" s="28" t="s">
        <v>90</v>
      </c>
      <c r="C21" s="68">
        <f>236502.5+92186+154326+57973+7973+58423+8423+8423+8793+7823+1000</f>
        <v>641845.5</v>
      </c>
      <c r="D21" s="68"/>
    </row>
    <row r="22" spans="1:4" s="24" customFormat="1" ht="24" customHeight="1">
      <c r="A22" s="73" t="s">
        <v>116</v>
      </c>
      <c r="B22" s="28" t="s">
        <v>91</v>
      </c>
      <c r="C22" s="68">
        <f>34878+82136+57060+70800+57060+70800+57060+70800+57060+70800+57060+70800+57060+70800+57060+70800+57060+70800</f>
        <v>1139894</v>
      </c>
      <c r="D22" s="68"/>
    </row>
    <row r="23" spans="1:4" s="24" customFormat="1" ht="24" customHeight="1">
      <c r="A23" s="73" t="s">
        <v>131</v>
      </c>
      <c r="B23" s="28" t="s">
        <v>92</v>
      </c>
      <c r="C23" s="68">
        <f>220085+220085+239910+222291+223467+222280+208040+207400+191060+191060</f>
        <v>2145678</v>
      </c>
      <c r="D23" s="68"/>
    </row>
    <row r="24" spans="1:4" s="24" customFormat="1" ht="24" customHeight="1">
      <c r="A24" s="73" t="s">
        <v>132</v>
      </c>
      <c r="B24" s="28"/>
      <c r="C24" s="68">
        <f>12285+12285+12285+12285+12285+12285+13550+15000+15000+15000</f>
        <v>132260</v>
      </c>
      <c r="D24" s="68"/>
    </row>
    <row r="25" spans="1:4" s="24" customFormat="1" ht="24" customHeight="1">
      <c r="A25" s="73" t="s">
        <v>133</v>
      </c>
      <c r="B25" s="28"/>
      <c r="C25" s="68">
        <f>(129450*3)+129450+129450+138450+138450+138450+155850+156450</f>
        <v>1374900</v>
      </c>
      <c r="D25" s="68"/>
    </row>
    <row r="26" spans="1:4" s="24" customFormat="1" ht="24" customHeight="1">
      <c r="A26" s="73" t="s">
        <v>93</v>
      </c>
      <c r="B26" s="28" t="s">
        <v>94</v>
      </c>
      <c r="C26" s="68">
        <f>109935+12139+8900+11200+9500+11675+7800+7100+7202+11645</f>
        <v>197096</v>
      </c>
      <c r="D26" s="68"/>
    </row>
    <row r="27" spans="1:4" s="24" customFormat="1" ht="24" customHeight="1">
      <c r="A27" s="73" t="s">
        <v>95</v>
      </c>
      <c r="B27" s="28" t="s">
        <v>96</v>
      </c>
      <c r="C27" s="68">
        <f>51362+112092+302452.92+189837+249099+4200+295938.4+37800+184664+106060.97+33600+246955+3200+1800+61800+164910+56550</f>
        <v>2102321.29</v>
      </c>
      <c r="D27" s="68"/>
    </row>
    <row r="28" spans="1:4" s="24" customFormat="1" ht="24" customHeight="1">
      <c r="A28" s="73" t="s">
        <v>97</v>
      </c>
      <c r="B28" s="28" t="s">
        <v>98</v>
      </c>
      <c r="C28" s="68">
        <f>4920+57547.6+70490+107382.86+104694.64+257207.57+257209.72+227375+48691.5+181603.4</f>
        <v>1317122.29</v>
      </c>
      <c r="D28" s="68"/>
    </row>
    <row r="29" spans="1:4" s="24" customFormat="1" ht="24" customHeight="1">
      <c r="A29" s="73" t="s">
        <v>99</v>
      </c>
      <c r="B29" s="28" t="s">
        <v>100</v>
      </c>
      <c r="C29" s="68">
        <f>84932.23+173426.05+10462.08+163033.38+101058.38+98728.73+110160.94+99874.53+96400.63</f>
        <v>938076.9500000001</v>
      </c>
      <c r="D29" s="68"/>
    </row>
    <row r="30" spans="1:4" s="24" customFormat="1" ht="24" customHeight="1">
      <c r="A30" s="73" t="s">
        <v>101</v>
      </c>
      <c r="B30" s="28" t="s">
        <v>102</v>
      </c>
      <c r="C30" s="68">
        <f>21240+85000+18000</f>
        <v>124240</v>
      </c>
      <c r="D30" s="66"/>
    </row>
    <row r="31" spans="1:4" s="24" customFormat="1" ht="24" customHeight="1">
      <c r="A31" s="73" t="s">
        <v>103</v>
      </c>
      <c r="B31" s="28" t="s">
        <v>104</v>
      </c>
      <c r="C31" s="74">
        <f>71000+634000+1612000</f>
        <v>2317000</v>
      </c>
      <c r="D31" s="66"/>
    </row>
    <row r="32" spans="1:4" s="24" customFormat="1" ht="24" customHeight="1">
      <c r="A32" s="79" t="s">
        <v>105</v>
      </c>
      <c r="B32" s="43" t="s">
        <v>106</v>
      </c>
      <c r="C32" s="74">
        <f>386000+60000+30000</f>
        <v>476000</v>
      </c>
      <c r="D32" s="91"/>
    </row>
    <row r="33" spans="1:4" s="24" customFormat="1" ht="24.75" thickBot="1">
      <c r="A33" s="76"/>
      <c r="B33" s="77"/>
      <c r="C33" s="86">
        <f>SUM(C6:C32)</f>
        <v>46342475.61</v>
      </c>
      <c r="D33" s="92">
        <f>SUM(D6:D32)</f>
        <v>46342475.61</v>
      </c>
    </row>
    <row r="34" spans="1:4" s="24" customFormat="1" ht="16.5" customHeight="1" thickTop="1">
      <c r="A34" s="76"/>
      <c r="B34" s="77"/>
      <c r="C34" s="78"/>
      <c r="D34" s="93"/>
    </row>
    <row r="35" spans="1:4" ht="21" customHeight="1">
      <c r="A35" s="24" t="s">
        <v>134</v>
      </c>
      <c r="B35" s="48"/>
      <c r="C35" s="101" t="s">
        <v>135</v>
      </c>
      <c r="D35" s="101"/>
    </row>
    <row r="36" spans="1:4" ht="42" customHeight="1">
      <c r="A36" s="24"/>
      <c r="B36" s="48"/>
      <c r="C36" s="78"/>
      <c r="D36" s="93"/>
    </row>
    <row r="37" spans="1:4" ht="24.75" customHeight="1">
      <c r="A37" s="24" t="s">
        <v>137</v>
      </c>
      <c r="B37" s="61"/>
      <c r="C37" s="88"/>
      <c r="D37" s="88"/>
    </row>
    <row r="38" spans="1:4" ht="24.75" customHeight="1">
      <c r="A38" s="24" t="s">
        <v>136</v>
      </c>
      <c r="B38" s="60"/>
      <c r="C38" s="102" t="s">
        <v>29</v>
      </c>
      <c r="D38" s="102"/>
    </row>
    <row r="39" spans="1:4" ht="24.75" customHeight="1">
      <c r="A39" s="24"/>
      <c r="B39" s="61"/>
      <c r="C39" s="87"/>
      <c r="D39" s="87"/>
    </row>
  </sheetData>
  <sheetProtection/>
  <mergeCells count="5">
    <mergeCell ref="C35:D35"/>
    <mergeCell ref="C38:D38"/>
    <mergeCell ref="A1:D1"/>
    <mergeCell ref="A2:D2"/>
    <mergeCell ref="A3:D3"/>
  </mergeCells>
  <printOptions/>
  <pageMargins left="0.590551181102362" right="0.196850393700787" top="0.590551181102362" bottom="0.196850393700787" header="0.511811023622047" footer="0.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PC</cp:lastModifiedBy>
  <cp:lastPrinted>2014-10-29T04:35:42Z</cp:lastPrinted>
  <dcterms:created xsi:type="dcterms:W3CDTF">2008-05-16T01:42:49Z</dcterms:created>
  <dcterms:modified xsi:type="dcterms:W3CDTF">2014-12-29T08:19:28Z</dcterms:modified>
  <cp:category/>
  <cp:version/>
  <cp:contentType/>
  <cp:contentStatus/>
</cp:coreProperties>
</file>